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esktop\Sample Data Sets\"/>
    </mc:Choice>
  </mc:AlternateContent>
  <bookViews>
    <workbookView xWindow="0" yWindow="420" windowWidth="16992" windowHeight="7968" firstSheet="1" activeTab="2"/>
  </bookViews>
  <sheets>
    <sheet name="Data Center Data" sheetId="9" r:id="rId1"/>
    <sheet name="Moving Average" sheetId="1" r:id="rId2"/>
    <sheet name="Trend Line" sheetId="10" r:id="rId3"/>
    <sheet name="Exp Smoothing" sheetId="2" r:id="rId4"/>
    <sheet name="Holt's Method" sheetId="4" r:id="rId5"/>
    <sheet name="Accuracy" sheetId="7" r:id="rId6"/>
  </sheets>
  <definedNames>
    <definedName name="alpha" localSheetId="4">'Holt''s Method'!$C$1</definedName>
    <definedName name="alpha">'Exp Smoothing'!$C$1</definedName>
    <definedName name="beta">'Holt''s Method'!$E$1</definedName>
  </definedNames>
  <calcPr calcId="171027"/>
</workbook>
</file>

<file path=xl/calcChain.xml><?xml version="1.0" encoding="utf-8"?>
<calcChain xmlns="http://schemas.openxmlformats.org/spreadsheetml/2006/main">
  <c r="G22" i="10" l="1" a="1"/>
  <c r="G22" i="10" s="1"/>
  <c r="G24" i="10" l="1"/>
  <c r="G23" i="10"/>
  <c r="D8" i="7"/>
  <c r="D9" i="7"/>
  <c r="D10" i="7"/>
  <c r="D11" i="7"/>
  <c r="D12" i="7"/>
  <c r="D13" i="7"/>
  <c r="D14" i="7"/>
  <c r="D15" i="7"/>
  <c r="D16" i="7"/>
  <c r="D17" i="7"/>
  <c r="D18" i="7"/>
  <c r="G20" i="10"/>
  <c r="G19" i="10"/>
  <c r="N19" i="10"/>
  <c r="C17" i="10"/>
  <c r="G7" i="7" l="1"/>
  <c r="G8" i="7"/>
  <c r="G11" i="7"/>
  <c r="G12" i="7"/>
  <c r="G15" i="7"/>
  <c r="G16" i="7"/>
  <c r="F6" i="7"/>
  <c r="G6" i="7" s="1"/>
  <c r="F7" i="7"/>
  <c r="F8" i="7"/>
  <c r="F9" i="7"/>
  <c r="G9" i="7" s="1"/>
  <c r="F10" i="7"/>
  <c r="G10" i="7" s="1"/>
  <c r="F11" i="7"/>
  <c r="F12" i="7"/>
  <c r="F13" i="7"/>
  <c r="G13" i="7" s="1"/>
  <c r="F14" i="7"/>
  <c r="G14" i="7" s="1"/>
  <c r="F15" i="7"/>
  <c r="F16" i="7"/>
  <c r="F17" i="7"/>
  <c r="G17" i="7" s="1"/>
  <c r="F18" i="7"/>
  <c r="F5" i="7"/>
  <c r="G5" i="7" s="1"/>
  <c r="G18" i="7" s="1"/>
  <c r="E4" i="4"/>
  <c r="C3" i="4"/>
  <c r="C3" i="2"/>
  <c r="N19" i="1"/>
  <c r="D17" i="1"/>
  <c r="C17" i="1"/>
  <c r="D3" i="2" l="1"/>
  <c r="C4" i="2" s="1"/>
  <c r="D4" i="2" s="1"/>
  <c r="C5" i="2" s="1"/>
  <c r="D5" i="2" s="1"/>
  <c r="C6" i="2" s="1"/>
  <c r="D6" i="2" s="1"/>
  <c r="C7" i="2" s="1"/>
  <c r="D3" i="4"/>
  <c r="C4" i="4" s="1"/>
  <c r="E5" i="4" s="1"/>
  <c r="D7" i="2" l="1"/>
  <c r="C8" i="2" s="1"/>
  <c r="E8" i="7" l="1"/>
  <c r="D8" i="2"/>
  <c r="C9" i="2" s="1"/>
  <c r="E9" i="7" l="1"/>
  <c r="D9" i="2"/>
  <c r="C10" i="2" s="1"/>
  <c r="E10" i="7" l="1"/>
  <c r="D10" i="2"/>
  <c r="C11" i="2" s="1"/>
  <c r="E11" i="7" l="1"/>
  <c r="D11" i="2"/>
  <c r="C12" i="2" s="1"/>
  <c r="E12" i="7" l="1"/>
  <c r="D12" i="2"/>
  <c r="C13" i="2" s="1"/>
  <c r="E13" i="7" l="1"/>
  <c r="D13" i="2"/>
  <c r="C14" i="2" s="1"/>
  <c r="E14" i="7" l="1"/>
  <c r="D14" i="2"/>
  <c r="C15" i="2" s="1"/>
  <c r="E15" i="7" l="1"/>
  <c r="D15" i="2"/>
  <c r="C16" i="2" s="1"/>
  <c r="D4" i="4"/>
  <c r="C5" i="4" s="1"/>
  <c r="E6" i="4" s="1"/>
  <c r="E16" i="7" l="1"/>
  <c r="D5" i="4"/>
  <c r="C6" i="4"/>
  <c r="E7" i="4" s="1"/>
  <c r="E17" i="7" l="1"/>
  <c r="E18" i="7" s="1"/>
  <c r="D6" i="4"/>
  <c r="C7" i="4" s="1"/>
  <c r="E8" i="4" s="1"/>
  <c r="D20" i="7" l="1"/>
  <c r="D21" i="7" s="1"/>
  <c r="E21" i="7"/>
  <c r="E20" i="7"/>
  <c r="D7" i="4"/>
  <c r="C8" i="4" s="1"/>
  <c r="E9" i="4" s="1"/>
  <c r="D22" i="7" l="1"/>
  <c r="D8" i="4"/>
  <c r="C9" i="4" s="1"/>
  <c r="E10" i="4" s="1"/>
  <c r="D9" i="4" l="1"/>
  <c r="C10" i="4" s="1"/>
  <c r="E11" i="4" s="1"/>
  <c r="D10" i="4" l="1"/>
  <c r="C11" i="4" s="1"/>
  <c r="E12" i="4" s="1"/>
  <c r="D11" i="4" l="1"/>
  <c r="C12" i="4" s="1"/>
  <c r="E13" i="4" s="1"/>
  <c r="D12" i="4" l="1"/>
  <c r="C13" i="4" s="1"/>
  <c r="E14" i="4" s="1"/>
  <c r="D13" i="4" l="1"/>
  <c r="C14" i="4" s="1"/>
  <c r="E15" i="4" s="1"/>
  <c r="D14" i="4" l="1"/>
  <c r="C15" i="4" s="1"/>
  <c r="D15" i="4" l="1"/>
  <c r="C16" i="4" s="1"/>
</calcChain>
</file>

<file path=xl/sharedStrings.xml><?xml version="1.0" encoding="utf-8"?>
<sst xmlns="http://schemas.openxmlformats.org/spreadsheetml/2006/main" count="35" uniqueCount="19">
  <si>
    <t>Data Load Growth</t>
  </si>
  <si>
    <t>Data Load (in MB)</t>
  </si>
  <si>
    <t>Month</t>
  </si>
  <si>
    <t>Period</t>
  </si>
  <si>
    <t>F(t)</t>
  </si>
  <si>
    <t>Error</t>
  </si>
  <si>
    <r>
      <rPr>
        <sz val="11"/>
        <color theme="1"/>
        <rFont val="Times New Roman"/>
        <family val="1"/>
      </rPr>
      <t>α</t>
    </r>
    <r>
      <rPr>
        <sz val="11"/>
        <color theme="1"/>
        <rFont val="Calibri"/>
        <family val="2"/>
      </rPr>
      <t xml:space="preserve"> = </t>
    </r>
  </si>
  <si>
    <r>
      <rPr>
        <sz val="11"/>
        <color theme="1"/>
        <rFont val="Times New Roman"/>
        <family val="1"/>
      </rPr>
      <t>β</t>
    </r>
    <r>
      <rPr>
        <sz val="11"/>
        <color theme="1"/>
        <rFont val="Calibri"/>
        <family val="2"/>
      </rPr>
      <t xml:space="preserve"> =</t>
    </r>
  </si>
  <si>
    <t>FwT(t)</t>
  </si>
  <si>
    <t>Intercept</t>
  </si>
  <si>
    <t>T</t>
  </si>
  <si>
    <t>Trendline</t>
  </si>
  <si>
    <t>|Error|</t>
  </si>
  <si>
    <t xml:space="preserve">SE = </t>
  </si>
  <si>
    <t>Simple Linear Regression Trend Line</t>
  </si>
  <si>
    <t>Equation</t>
  </si>
  <si>
    <t>Slope</t>
  </si>
  <si>
    <t>WMA</t>
  </si>
  <si>
    <t>Using linest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</si>
</sst>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theme="7" tint="-0.249977111117893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7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17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7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/>
    <xf numFmtId="0" fontId="1" fillId="0" borderId="0" xfId="0" applyFont="1"/>
    <xf numFmtId="0" fontId="1" fillId="3" borderId="3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1" fontId="0" fillId="3" borderId="5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7" fillId="3" borderId="8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'Moving Average'!$C$3</c:f>
              <c:strCache>
                <c:ptCount val="1"/>
                <c:pt idx="0">
                  <c:v>Data Load (in MB)</c:v>
                </c:pt>
              </c:strCache>
            </c:strRef>
          </c:tx>
          <c:trendline>
            <c:trendlineType val="linear"/>
            <c:forward val="2"/>
            <c:dispRSqr val="1"/>
            <c:dispEq val="1"/>
            <c:trendlineLbl>
              <c:layout>
                <c:manualLayout>
                  <c:x val="-0.25057874015748038"/>
                  <c:y val="-1.42479585885097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en-US"/>
                </a:p>
              </c:txPr>
            </c:trendlineLbl>
          </c:trendline>
          <c:xVal>
            <c:numRef>
              <c:f>'Moving Average'!$B$4:$B$16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'Moving Average'!$C$4:$C$16</c:f>
              <c:numCache>
                <c:formatCode>General</c:formatCode>
                <c:ptCount val="13"/>
                <c:pt idx="0">
                  <c:v>12000</c:v>
                </c:pt>
                <c:pt idx="1">
                  <c:v>23000</c:v>
                </c:pt>
                <c:pt idx="2">
                  <c:v>23230</c:v>
                </c:pt>
                <c:pt idx="3">
                  <c:v>30300</c:v>
                </c:pt>
                <c:pt idx="4">
                  <c:v>48100</c:v>
                </c:pt>
                <c:pt idx="5">
                  <c:v>49920</c:v>
                </c:pt>
                <c:pt idx="6">
                  <c:v>51980</c:v>
                </c:pt>
                <c:pt idx="7">
                  <c:v>53240</c:v>
                </c:pt>
                <c:pt idx="8">
                  <c:v>58010</c:v>
                </c:pt>
                <c:pt idx="9">
                  <c:v>57310</c:v>
                </c:pt>
                <c:pt idx="10">
                  <c:v>58600</c:v>
                </c:pt>
                <c:pt idx="11">
                  <c:v>59300</c:v>
                </c:pt>
                <c:pt idx="12">
                  <c:v>63200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63-4ACC-B1AB-8EFC5EEB8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27168"/>
        <c:axId val="68728704"/>
      </c:scatterChart>
      <c:valAx>
        <c:axId val="687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728704"/>
        <c:crosses val="autoZero"/>
        <c:crossBetween val="midCat"/>
      </c:valAx>
      <c:valAx>
        <c:axId val="6872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727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'Moving Average'!$C$3</c:f>
              <c:strCache>
                <c:ptCount val="1"/>
                <c:pt idx="0">
                  <c:v>Data Load (in MB)</c:v>
                </c:pt>
              </c:strCache>
            </c:strRef>
          </c:tx>
          <c:xVal>
            <c:numRef>
              <c:f>'Moving Average'!$B$4:$B$16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'Moving Average'!$C$4:$C$16</c:f>
              <c:numCache>
                <c:formatCode>General</c:formatCode>
                <c:ptCount val="13"/>
                <c:pt idx="0">
                  <c:v>12000</c:v>
                </c:pt>
                <c:pt idx="1">
                  <c:v>23000</c:v>
                </c:pt>
                <c:pt idx="2">
                  <c:v>23230</c:v>
                </c:pt>
                <c:pt idx="3">
                  <c:v>30300</c:v>
                </c:pt>
                <c:pt idx="4">
                  <c:v>48100</c:v>
                </c:pt>
                <c:pt idx="5">
                  <c:v>49920</c:v>
                </c:pt>
                <c:pt idx="6">
                  <c:v>51980</c:v>
                </c:pt>
                <c:pt idx="7">
                  <c:v>53240</c:v>
                </c:pt>
                <c:pt idx="8">
                  <c:v>58010</c:v>
                </c:pt>
                <c:pt idx="9">
                  <c:v>57310</c:v>
                </c:pt>
                <c:pt idx="10">
                  <c:v>58600</c:v>
                </c:pt>
                <c:pt idx="11">
                  <c:v>59300</c:v>
                </c:pt>
                <c:pt idx="12">
                  <c:v>63200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0C-470E-8FA0-D20607ACB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95424"/>
        <c:axId val="69096960"/>
      </c:scatterChart>
      <c:valAx>
        <c:axId val="690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096960"/>
        <c:crosses val="autoZero"/>
        <c:crossBetween val="midCat"/>
      </c:valAx>
      <c:valAx>
        <c:axId val="6909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095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'Trend Line'!$C$3</c:f>
              <c:strCache>
                <c:ptCount val="1"/>
                <c:pt idx="0">
                  <c:v>Data Load (in MB)</c:v>
                </c:pt>
              </c:strCache>
            </c:strRef>
          </c:tx>
          <c:trendline>
            <c:trendlineType val="linear"/>
            <c:forward val="2"/>
            <c:dispRSqr val="1"/>
            <c:dispEq val="1"/>
            <c:trendlineLbl>
              <c:layout>
                <c:manualLayout>
                  <c:x val="-0.25057874015748038"/>
                  <c:y val="-1.42479585885097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en-US"/>
                </a:p>
              </c:txPr>
            </c:trendlineLbl>
          </c:trendline>
          <c:xVal>
            <c:numRef>
              <c:f>'Trend Line'!$B$4:$B$16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'Trend Line'!$C$4:$C$16</c:f>
              <c:numCache>
                <c:formatCode>General</c:formatCode>
                <c:ptCount val="13"/>
                <c:pt idx="0">
                  <c:v>12000</c:v>
                </c:pt>
                <c:pt idx="1">
                  <c:v>23000</c:v>
                </c:pt>
                <c:pt idx="2">
                  <c:v>23230</c:v>
                </c:pt>
                <c:pt idx="3">
                  <c:v>30300</c:v>
                </c:pt>
                <c:pt idx="4">
                  <c:v>48100</c:v>
                </c:pt>
                <c:pt idx="5">
                  <c:v>49920</c:v>
                </c:pt>
                <c:pt idx="6">
                  <c:v>51980</c:v>
                </c:pt>
                <c:pt idx="7">
                  <c:v>53240</c:v>
                </c:pt>
                <c:pt idx="8">
                  <c:v>58010</c:v>
                </c:pt>
                <c:pt idx="9">
                  <c:v>57310</c:v>
                </c:pt>
                <c:pt idx="10">
                  <c:v>58600</c:v>
                </c:pt>
                <c:pt idx="11">
                  <c:v>59300</c:v>
                </c:pt>
                <c:pt idx="12">
                  <c:v>63200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DB-4135-B41E-4B2D5702E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27168"/>
        <c:axId val="68728704"/>
      </c:scatterChart>
      <c:valAx>
        <c:axId val="687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728704"/>
        <c:crosses val="autoZero"/>
        <c:crossBetween val="midCat"/>
      </c:valAx>
      <c:valAx>
        <c:axId val="6872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727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139065</xdr:colOff>
      <xdr:row>16</xdr:row>
      <xdr:rowOff>116205</xdr:rowOff>
    </xdr:from>
    <xdr:to>
      <xdr:col>13</xdr:col>
      <xdr:colOff>443865</xdr:colOff>
      <xdr:row>31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1</xdr:row>
      <xdr:rowOff>81915</xdr:rowOff>
    </xdr:from>
    <xdr:to>
      <xdr:col>12</xdr:col>
      <xdr:colOff>514350</xdr:colOff>
      <xdr:row>15</xdr:row>
      <xdr:rowOff>158115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</xdr:row>
      <xdr:rowOff>100965</xdr:rowOff>
    </xdr:from>
    <xdr:to>
      <xdr:col>11</xdr:col>
      <xdr:colOff>352425</xdr:colOff>
      <xdr:row>15</xdr:row>
      <xdr:rowOff>177165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E43907-1D73-4C75-86B5-732DA8B5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D19" sqref="D19"/>
    </sheetView>
  </sheetViews>
  <sheetFormatPr defaultRowHeight="14.4" x14ac:dyDescent="0.3"/>
  <cols>
    <col min="3" max="3" width="16.6640625" customWidth="1"/>
  </cols>
  <sheetData>
    <row r="1" spans="1:3" x14ac:dyDescent="0.3">
      <c r="A1" s="2" t="s">
        <v>2</v>
      </c>
      <c r="B1" s="2" t="s">
        <v>3</v>
      </c>
      <c r="C1" s="2" t="s">
        <v>1</v>
      </c>
    </row>
    <row r="2" spans="1:3" x14ac:dyDescent="0.3">
      <c r="A2" s="1">
        <v>40096</v>
      </c>
      <c r="B2" s="6">
        <v>1</v>
      </c>
      <c r="C2" s="3">
        <v>12000</v>
      </c>
    </row>
    <row r="3" spans="1:3" x14ac:dyDescent="0.3">
      <c r="A3" s="1">
        <v>40127</v>
      </c>
      <c r="B3" s="6">
        <v>2</v>
      </c>
      <c r="C3" s="3">
        <v>23000</v>
      </c>
    </row>
    <row r="4" spans="1:3" x14ac:dyDescent="0.3">
      <c r="A4" s="1">
        <v>40157</v>
      </c>
      <c r="B4" s="6">
        <v>3</v>
      </c>
      <c r="C4" s="3">
        <v>23230</v>
      </c>
    </row>
    <row r="5" spans="1:3" x14ac:dyDescent="0.3">
      <c r="A5" s="1">
        <v>40188</v>
      </c>
      <c r="B5" s="6">
        <v>4</v>
      </c>
      <c r="C5" s="3">
        <v>30300</v>
      </c>
    </row>
    <row r="6" spans="1:3" x14ac:dyDescent="0.3">
      <c r="A6" s="1">
        <v>40219</v>
      </c>
      <c r="B6" s="6">
        <v>5</v>
      </c>
      <c r="C6" s="3">
        <v>48100</v>
      </c>
    </row>
    <row r="7" spans="1:3" x14ac:dyDescent="0.3">
      <c r="A7" s="1">
        <v>40247</v>
      </c>
      <c r="B7" s="6">
        <v>6</v>
      </c>
      <c r="C7" s="3">
        <v>49920</v>
      </c>
    </row>
    <row r="8" spans="1:3" x14ac:dyDescent="0.3">
      <c r="A8" s="1">
        <v>40278</v>
      </c>
      <c r="B8" s="6">
        <v>7</v>
      </c>
      <c r="C8" s="3">
        <v>51980</v>
      </c>
    </row>
    <row r="9" spans="1:3" x14ac:dyDescent="0.3">
      <c r="A9" s="1">
        <v>40308</v>
      </c>
      <c r="B9" s="6">
        <v>8</v>
      </c>
      <c r="C9" s="3">
        <v>53240</v>
      </c>
    </row>
    <row r="10" spans="1:3" x14ac:dyDescent="0.3">
      <c r="A10" s="1">
        <v>40339</v>
      </c>
      <c r="B10" s="6">
        <v>9</v>
      </c>
      <c r="C10" s="3">
        <v>58010</v>
      </c>
    </row>
    <row r="11" spans="1:3" x14ac:dyDescent="0.3">
      <c r="A11" s="1">
        <v>40369</v>
      </c>
      <c r="B11" s="6">
        <v>10</v>
      </c>
      <c r="C11" s="3">
        <v>57310</v>
      </c>
    </row>
    <row r="12" spans="1:3" x14ac:dyDescent="0.3">
      <c r="A12" s="1">
        <v>40400</v>
      </c>
      <c r="B12" s="6">
        <v>11</v>
      </c>
      <c r="C12" s="3">
        <v>58600</v>
      </c>
    </row>
    <row r="13" spans="1:3" x14ac:dyDescent="0.3">
      <c r="A13" s="1">
        <v>40431</v>
      </c>
      <c r="B13" s="6">
        <v>12</v>
      </c>
      <c r="C13" s="3">
        <v>59300</v>
      </c>
    </row>
    <row r="14" spans="1:3" x14ac:dyDescent="0.3">
      <c r="A14" s="1">
        <v>40461</v>
      </c>
      <c r="B14" s="6">
        <v>13</v>
      </c>
      <c r="C14" s="3">
        <v>63200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D17" sqref="D17"/>
    </sheetView>
  </sheetViews>
  <sheetFormatPr defaultRowHeight="14.4" x14ac:dyDescent="0.3"/>
  <cols>
    <col min="3" max="3" width="19.44140625" customWidth="1"/>
  </cols>
  <sheetData>
    <row r="1" spans="1:5" x14ac:dyDescent="0.3">
      <c r="A1" t="s">
        <v>0</v>
      </c>
    </row>
    <row r="2" spans="1:5" x14ac:dyDescent="0.3">
      <c r="E2">
        <v>1</v>
      </c>
    </row>
    <row r="3" spans="1:5" x14ac:dyDescent="0.3">
      <c r="A3" s="2" t="s">
        <v>2</v>
      </c>
      <c r="B3" s="2" t="s">
        <v>3</v>
      </c>
      <c r="C3" s="2" t="s">
        <v>1</v>
      </c>
      <c r="E3">
        <v>1</v>
      </c>
    </row>
    <row r="4" spans="1:5" x14ac:dyDescent="0.3">
      <c r="A4" s="1">
        <v>40096</v>
      </c>
      <c r="B4" s="6">
        <v>1</v>
      </c>
      <c r="C4" s="3">
        <v>12000</v>
      </c>
      <c r="E4">
        <v>3</v>
      </c>
    </row>
    <row r="5" spans="1:5" x14ac:dyDescent="0.3">
      <c r="A5" s="1">
        <v>40127</v>
      </c>
      <c r="B5" s="6">
        <v>2</v>
      </c>
      <c r="C5" s="3">
        <v>23000</v>
      </c>
    </row>
    <row r="6" spans="1:5" x14ac:dyDescent="0.3">
      <c r="A6" s="1">
        <v>40157</v>
      </c>
      <c r="B6" s="6">
        <v>3</v>
      </c>
      <c r="C6" s="3">
        <v>23230</v>
      </c>
    </row>
    <row r="7" spans="1:5" x14ac:dyDescent="0.3">
      <c r="A7" s="1">
        <v>40188</v>
      </c>
      <c r="B7" s="6">
        <v>4</v>
      </c>
      <c r="C7" s="3">
        <v>30300</v>
      </c>
    </row>
    <row r="8" spans="1:5" x14ac:dyDescent="0.3">
      <c r="A8" s="1">
        <v>40219</v>
      </c>
      <c r="B8" s="6">
        <v>5</v>
      </c>
      <c r="C8" s="3">
        <v>48100</v>
      </c>
    </row>
    <row r="9" spans="1:5" x14ac:dyDescent="0.3">
      <c r="A9" s="1">
        <v>40247</v>
      </c>
      <c r="B9" s="6">
        <v>6</v>
      </c>
      <c r="C9" s="3">
        <v>49920</v>
      </c>
    </row>
    <row r="10" spans="1:5" x14ac:dyDescent="0.3">
      <c r="A10" s="1">
        <v>40278</v>
      </c>
      <c r="B10" s="6">
        <v>7</v>
      </c>
      <c r="C10" s="3">
        <v>51980</v>
      </c>
    </row>
    <row r="11" spans="1:5" x14ac:dyDescent="0.3">
      <c r="A11" s="1">
        <v>40308</v>
      </c>
      <c r="B11" s="6">
        <v>8</v>
      </c>
      <c r="C11" s="3">
        <v>53240</v>
      </c>
    </row>
    <row r="12" spans="1:5" x14ac:dyDescent="0.3">
      <c r="A12" s="1">
        <v>40339</v>
      </c>
      <c r="B12" s="6">
        <v>9</v>
      </c>
      <c r="C12" s="3">
        <v>58010</v>
      </c>
    </row>
    <row r="13" spans="1:5" x14ac:dyDescent="0.3">
      <c r="A13" s="1">
        <v>40369</v>
      </c>
      <c r="B13" s="6">
        <v>10</v>
      </c>
      <c r="C13" s="3">
        <v>57310</v>
      </c>
    </row>
    <row r="14" spans="1:5" x14ac:dyDescent="0.3">
      <c r="A14" s="1">
        <v>40400</v>
      </c>
      <c r="B14" s="6">
        <v>11</v>
      </c>
      <c r="C14" s="3">
        <v>58600</v>
      </c>
    </row>
    <row r="15" spans="1:5" x14ac:dyDescent="0.3">
      <c r="A15" s="1">
        <v>40431</v>
      </c>
      <c r="B15" s="6">
        <v>12</v>
      </c>
      <c r="C15" s="3">
        <v>59300</v>
      </c>
    </row>
    <row r="16" spans="1:5" x14ac:dyDescent="0.3">
      <c r="A16" s="1">
        <v>40461</v>
      </c>
      <c r="B16" s="6">
        <v>13</v>
      </c>
      <c r="C16" s="3">
        <v>63200</v>
      </c>
    </row>
    <row r="17" spans="1:14" x14ac:dyDescent="0.3">
      <c r="A17" s="4">
        <v>40492</v>
      </c>
      <c r="B17" s="6">
        <v>14</v>
      </c>
      <c r="C17" s="5">
        <f>AVERAGE(C14:C16)</f>
        <v>60366.666666666664</v>
      </c>
      <c r="D17" s="23">
        <f>SUMPRODUCT(C14:C16,E2:E4)/SUM(E2:E4)</f>
        <v>61500</v>
      </c>
    </row>
    <row r="19" spans="1:14" x14ac:dyDescent="0.3">
      <c r="N19">
        <f>4034.9*B17+17001</f>
        <v>73489.600000000006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F24" sqref="F24"/>
    </sheetView>
  </sheetViews>
  <sheetFormatPr defaultRowHeight="14.4" x14ac:dyDescent="0.3"/>
  <cols>
    <col min="3" max="3" width="19.44140625" customWidth="1"/>
  </cols>
  <sheetData>
    <row r="1" spans="1:3" ht="17.399999999999999" x14ac:dyDescent="0.3">
      <c r="A1" s="22" t="s">
        <v>14</v>
      </c>
    </row>
    <row r="3" spans="1:3" x14ac:dyDescent="0.3">
      <c r="A3" s="2" t="s">
        <v>2</v>
      </c>
      <c r="B3" s="2" t="s">
        <v>3</v>
      </c>
      <c r="C3" s="2" t="s">
        <v>1</v>
      </c>
    </row>
    <row r="4" spans="1:3" x14ac:dyDescent="0.3">
      <c r="A4" s="1">
        <v>40096</v>
      </c>
      <c r="B4" s="6">
        <v>1</v>
      </c>
      <c r="C4" s="3">
        <v>12000</v>
      </c>
    </row>
    <row r="5" spans="1:3" x14ac:dyDescent="0.3">
      <c r="A5" s="1">
        <v>40127</v>
      </c>
      <c r="B5" s="6">
        <v>2</v>
      </c>
      <c r="C5" s="3">
        <v>23000</v>
      </c>
    </row>
    <row r="6" spans="1:3" x14ac:dyDescent="0.3">
      <c r="A6" s="1">
        <v>40157</v>
      </c>
      <c r="B6" s="6">
        <v>3</v>
      </c>
      <c r="C6" s="3">
        <v>23230</v>
      </c>
    </row>
    <row r="7" spans="1:3" x14ac:dyDescent="0.3">
      <c r="A7" s="1">
        <v>40188</v>
      </c>
      <c r="B7" s="6">
        <v>4</v>
      </c>
      <c r="C7" s="3">
        <v>30300</v>
      </c>
    </row>
    <row r="8" spans="1:3" x14ac:dyDescent="0.3">
      <c r="A8" s="1">
        <v>40219</v>
      </c>
      <c r="B8" s="6">
        <v>5</v>
      </c>
      <c r="C8" s="3">
        <v>48100</v>
      </c>
    </row>
    <row r="9" spans="1:3" x14ac:dyDescent="0.3">
      <c r="A9" s="1">
        <v>40247</v>
      </c>
      <c r="B9" s="6">
        <v>6</v>
      </c>
      <c r="C9" s="3">
        <v>49920</v>
      </c>
    </row>
    <row r="10" spans="1:3" x14ac:dyDescent="0.3">
      <c r="A10" s="1">
        <v>40278</v>
      </c>
      <c r="B10" s="6">
        <v>7</v>
      </c>
      <c r="C10" s="3">
        <v>51980</v>
      </c>
    </row>
    <row r="11" spans="1:3" x14ac:dyDescent="0.3">
      <c r="A11" s="1">
        <v>40308</v>
      </c>
      <c r="B11" s="6">
        <v>8</v>
      </c>
      <c r="C11" s="3">
        <v>53240</v>
      </c>
    </row>
    <row r="12" spans="1:3" x14ac:dyDescent="0.3">
      <c r="A12" s="1">
        <v>40339</v>
      </c>
      <c r="B12" s="6">
        <v>9</v>
      </c>
      <c r="C12" s="3">
        <v>58010</v>
      </c>
    </row>
    <row r="13" spans="1:3" x14ac:dyDescent="0.3">
      <c r="A13" s="1">
        <v>40369</v>
      </c>
      <c r="B13" s="6">
        <v>10</v>
      </c>
      <c r="C13" s="3">
        <v>57310</v>
      </c>
    </row>
    <row r="14" spans="1:3" x14ac:dyDescent="0.3">
      <c r="A14" s="1">
        <v>40400</v>
      </c>
      <c r="B14" s="6">
        <v>11</v>
      </c>
      <c r="C14" s="3">
        <v>58600</v>
      </c>
    </row>
    <row r="15" spans="1:3" x14ac:dyDescent="0.3">
      <c r="A15" s="1">
        <v>40431</v>
      </c>
      <c r="B15" s="6">
        <v>12</v>
      </c>
      <c r="C15" s="3">
        <v>59300</v>
      </c>
    </row>
    <row r="16" spans="1:3" x14ac:dyDescent="0.3">
      <c r="A16" s="1">
        <v>40461</v>
      </c>
      <c r="B16" s="6">
        <v>13</v>
      </c>
      <c r="C16" s="3">
        <v>63200</v>
      </c>
    </row>
    <row r="17" spans="1:14" x14ac:dyDescent="0.3">
      <c r="A17" s="4">
        <v>40492</v>
      </c>
      <c r="B17" s="6">
        <v>14</v>
      </c>
      <c r="C17" s="5">
        <f>AVERAGE(C14:C16)</f>
        <v>60366.666666666664</v>
      </c>
    </row>
    <row r="19" spans="1:14" x14ac:dyDescent="0.3">
      <c r="E19" t="s">
        <v>15</v>
      </c>
      <c r="F19" t="s">
        <v>9</v>
      </c>
      <c r="G19">
        <f>INTERCEPT(C4:C16,B4:B16)</f>
        <v>17001.153846153851</v>
      </c>
      <c r="N19">
        <f>4034.9*B17+17001</f>
        <v>73489.600000000006</v>
      </c>
    </row>
    <row r="20" spans="1:14" x14ac:dyDescent="0.3">
      <c r="F20" t="s">
        <v>16</v>
      </c>
      <c r="G20">
        <f>SLOPE(C4:C16,B4:B16)</f>
        <v>4034.8901098901092</v>
      </c>
    </row>
    <row r="22" spans="1:14" x14ac:dyDescent="0.3">
      <c r="E22" t="s">
        <v>18</v>
      </c>
      <c r="G22">
        <f t="array" ref="G22:G24">LINEST(C4:C16,B4:B16,TRUE,TRUE)</f>
        <v>4034.8901098901106</v>
      </c>
    </row>
    <row r="23" spans="1:14" x14ac:dyDescent="0.3">
      <c r="G23">
        <v>495.30219177627532</v>
      </c>
    </row>
    <row r="24" spans="1:14" x14ac:dyDescent="0.3">
      <c r="G24">
        <v>0.85781229935310577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" sqref="B1:C1"/>
    </sheetView>
  </sheetViews>
  <sheetFormatPr defaultRowHeight="14.4" x14ac:dyDescent="0.3"/>
  <cols>
    <col min="2" max="2" width="16.44140625" customWidth="1"/>
  </cols>
  <sheetData>
    <row r="1" spans="1:4" x14ac:dyDescent="0.3">
      <c r="B1" s="8" t="s">
        <v>6</v>
      </c>
      <c r="C1" s="9">
        <v>0.3</v>
      </c>
    </row>
    <row r="2" spans="1:4" x14ac:dyDescent="0.3">
      <c r="A2" s="2" t="s">
        <v>2</v>
      </c>
      <c r="B2" s="2" t="s">
        <v>1</v>
      </c>
      <c r="C2" s="7" t="s">
        <v>4</v>
      </c>
      <c r="D2" s="7" t="s">
        <v>5</v>
      </c>
    </row>
    <row r="3" spans="1:4" x14ac:dyDescent="0.3">
      <c r="A3" s="1">
        <v>40096</v>
      </c>
      <c r="B3" s="3">
        <v>12000</v>
      </c>
      <c r="C3" s="10">
        <f>B3</f>
        <v>12000</v>
      </c>
      <c r="D3" s="10">
        <f>B3-C3</f>
        <v>0</v>
      </c>
    </row>
    <row r="4" spans="1:4" x14ac:dyDescent="0.3">
      <c r="A4" s="1">
        <v>40127</v>
      </c>
      <c r="B4" s="3">
        <v>23000</v>
      </c>
      <c r="C4" s="10">
        <f t="shared" ref="C4:C16" si="0">C3+alpha*D3</f>
        <v>12000</v>
      </c>
      <c r="D4" s="10">
        <f t="shared" ref="D4:D15" si="1">B4-C4</f>
        <v>11000</v>
      </c>
    </row>
    <row r="5" spans="1:4" x14ac:dyDescent="0.3">
      <c r="A5" s="1">
        <v>40157</v>
      </c>
      <c r="B5" s="3">
        <v>23230</v>
      </c>
      <c r="C5" s="10">
        <f t="shared" si="0"/>
        <v>15300</v>
      </c>
      <c r="D5" s="10">
        <f t="shared" si="1"/>
        <v>7930</v>
      </c>
    </row>
    <row r="6" spans="1:4" x14ac:dyDescent="0.3">
      <c r="A6" s="1">
        <v>40188</v>
      </c>
      <c r="B6" s="3">
        <v>30300</v>
      </c>
      <c r="C6" s="10">
        <f t="shared" si="0"/>
        <v>17679</v>
      </c>
      <c r="D6" s="10">
        <f t="shared" si="1"/>
        <v>12621</v>
      </c>
    </row>
    <row r="7" spans="1:4" x14ac:dyDescent="0.3">
      <c r="A7" s="1">
        <v>40219</v>
      </c>
      <c r="B7" s="3">
        <v>48100</v>
      </c>
      <c r="C7" s="10">
        <f t="shared" si="0"/>
        <v>21465.3</v>
      </c>
      <c r="D7" s="10">
        <f t="shared" si="1"/>
        <v>26634.7</v>
      </c>
    </row>
    <row r="8" spans="1:4" x14ac:dyDescent="0.3">
      <c r="A8" s="1">
        <v>40247</v>
      </c>
      <c r="B8" s="3">
        <v>49920</v>
      </c>
      <c r="C8" s="10">
        <f t="shared" si="0"/>
        <v>29455.71</v>
      </c>
      <c r="D8" s="10">
        <f t="shared" si="1"/>
        <v>20464.29</v>
      </c>
    </row>
    <row r="9" spans="1:4" x14ac:dyDescent="0.3">
      <c r="A9" s="1">
        <v>40278</v>
      </c>
      <c r="B9" s="3">
        <v>51980</v>
      </c>
      <c r="C9" s="10">
        <f t="shared" si="0"/>
        <v>35594.997000000003</v>
      </c>
      <c r="D9" s="10">
        <f t="shared" si="1"/>
        <v>16385.002999999997</v>
      </c>
    </row>
    <row r="10" spans="1:4" x14ac:dyDescent="0.3">
      <c r="A10" s="1">
        <v>40308</v>
      </c>
      <c r="B10" s="3">
        <v>53240</v>
      </c>
      <c r="C10" s="10">
        <f t="shared" si="0"/>
        <v>40510.497900000002</v>
      </c>
      <c r="D10" s="10">
        <f t="shared" si="1"/>
        <v>12729.502099999998</v>
      </c>
    </row>
    <row r="11" spans="1:4" x14ac:dyDescent="0.3">
      <c r="A11" s="1">
        <v>40339</v>
      </c>
      <c r="B11" s="3">
        <v>58010</v>
      </c>
      <c r="C11" s="10">
        <f t="shared" si="0"/>
        <v>44329.348530000003</v>
      </c>
      <c r="D11" s="10">
        <f t="shared" si="1"/>
        <v>13680.651469999997</v>
      </c>
    </row>
    <row r="12" spans="1:4" x14ac:dyDescent="0.3">
      <c r="A12" s="1">
        <v>40369</v>
      </c>
      <c r="B12" s="3">
        <v>57310</v>
      </c>
      <c r="C12" s="10">
        <f t="shared" si="0"/>
        <v>48433.543970999999</v>
      </c>
      <c r="D12" s="10">
        <f t="shared" si="1"/>
        <v>8876.4560290000009</v>
      </c>
    </row>
    <row r="13" spans="1:4" x14ac:dyDescent="0.3">
      <c r="A13" s="1">
        <v>40400</v>
      </c>
      <c r="B13" s="3">
        <v>58600</v>
      </c>
      <c r="C13" s="10">
        <f t="shared" si="0"/>
        <v>51096.480779699996</v>
      </c>
      <c r="D13" s="10">
        <f t="shared" si="1"/>
        <v>7503.5192203000042</v>
      </c>
    </row>
    <row r="14" spans="1:4" x14ac:dyDescent="0.3">
      <c r="A14" s="1">
        <v>40431</v>
      </c>
      <c r="B14" s="3">
        <v>59300</v>
      </c>
      <c r="C14" s="10">
        <f t="shared" si="0"/>
        <v>53347.536545789997</v>
      </c>
      <c r="D14" s="10">
        <f t="shared" si="1"/>
        <v>5952.463454210003</v>
      </c>
    </row>
    <row r="15" spans="1:4" x14ac:dyDescent="0.3">
      <c r="A15" s="1">
        <v>40461</v>
      </c>
      <c r="B15" s="3">
        <v>63200</v>
      </c>
      <c r="C15" s="10">
        <f t="shared" si="0"/>
        <v>55133.275582053</v>
      </c>
      <c r="D15" s="10">
        <f t="shared" si="1"/>
        <v>8066.7244179469999</v>
      </c>
    </row>
    <row r="16" spans="1:4" x14ac:dyDescent="0.3">
      <c r="A16" s="4">
        <v>40492</v>
      </c>
      <c r="B16" s="5"/>
      <c r="C16" s="11">
        <f t="shared" si="0"/>
        <v>57553.292907437099</v>
      </c>
      <c r="D16" s="1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9" sqref="D19"/>
    </sheetView>
  </sheetViews>
  <sheetFormatPr defaultRowHeight="14.4" x14ac:dyDescent="0.3"/>
  <cols>
    <col min="2" max="2" width="16.44140625" customWidth="1"/>
  </cols>
  <sheetData>
    <row r="1" spans="1:5" x14ac:dyDescent="0.3">
      <c r="B1" s="8" t="s">
        <v>6</v>
      </c>
      <c r="C1" s="9">
        <v>0.3</v>
      </c>
      <c r="D1" s="8" t="s">
        <v>7</v>
      </c>
      <c r="E1" s="9">
        <v>0.2</v>
      </c>
    </row>
    <row r="2" spans="1:5" x14ac:dyDescent="0.3">
      <c r="A2" s="2" t="s">
        <v>2</v>
      </c>
      <c r="B2" s="2" t="s">
        <v>1</v>
      </c>
      <c r="C2" s="7" t="s">
        <v>8</v>
      </c>
      <c r="D2" s="7" t="s">
        <v>5</v>
      </c>
      <c r="E2" s="7" t="s">
        <v>10</v>
      </c>
    </row>
    <row r="3" spans="1:5" x14ac:dyDescent="0.3">
      <c r="A3" s="1">
        <v>40096</v>
      </c>
      <c r="B3" s="3">
        <v>12000</v>
      </c>
      <c r="C3" s="10">
        <f>B3</f>
        <v>12000</v>
      </c>
      <c r="D3" s="10">
        <f>B3-C3</f>
        <v>0</v>
      </c>
      <c r="E3">
        <v>0</v>
      </c>
    </row>
    <row r="4" spans="1:5" x14ac:dyDescent="0.3">
      <c r="A4" s="1">
        <v>40127</v>
      </c>
      <c r="B4" s="3">
        <v>23000</v>
      </c>
      <c r="C4" s="10">
        <f t="shared" ref="C4:C16" si="0">C3+alpha*D3+E3</f>
        <v>12000</v>
      </c>
      <c r="D4" s="10">
        <f t="shared" ref="D4:D15" si="1">B4-C4</f>
        <v>11000</v>
      </c>
      <c r="E4">
        <f>(1-beta)*E3+beta*(0)</f>
        <v>0</v>
      </c>
    </row>
    <row r="5" spans="1:5" x14ac:dyDescent="0.3">
      <c r="A5" s="1">
        <v>40157</v>
      </c>
      <c r="B5" s="3">
        <v>23230</v>
      </c>
      <c r="C5" s="10">
        <f>C4+alpha*D4+E4</f>
        <v>15300</v>
      </c>
      <c r="D5" s="10">
        <f t="shared" si="1"/>
        <v>7930</v>
      </c>
      <c r="E5">
        <f t="shared" ref="E5:E15" si="2">(1-beta)*E3+beta*(C4-C3)</f>
        <v>0</v>
      </c>
    </row>
    <row r="6" spans="1:5" x14ac:dyDescent="0.3">
      <c r="A6" s="1">
        <v>40188</v>
      </c>
      <c r="B6" s="3">
        <v>30300</v>
      </c>
      <c r="C6" s="10">
        <f t="shared" si="0"/>
        <v>17679</v>
      </c>
      <c r="D6" s="10">
        <f t="shared" si="1"/>
        <v>12621</v>
      </c>
      <c r="E6">
        <f t="shared" si="2"/>
        <v>660</v>
      </c>
    </row>
    <row r="7" spans="1:5" x14ac:dyDescent="0.3">
      <c r="A7" s="1">
        <v>40219</v>
      </c>
      <c r="B7" s="3">
        <v>48100</v>
      </c>
      <c r="C7" s="10">
        <f t="shared" si="0"/>
        <v>22125.3</v>
      </c>
      <c r="D7" s="10">
        <f t="shared" si="1"/>
        <v>25974.7</v>
      </c>
      <c r="E7">
        <f t="shared" si="2"/>
        <v>475.8</v>
      </c>
    </row>
    <row r="8" spans="1:5" x14ac:dyDescent="0.3">
      <c r="A8" s="1">
        <v>40247</v>
      </c>
      <c r="B8" s="3">
        <v>49920</v>
      </c>
      <c r="C8" s="10">
        <f t="shared" si="0"/>
        <v>30393.51</v>
      </c>
      <c r="D8" s="10">
        <f t="shared" si="1"/>
        <v>19526.490000000002</v>
      </c>
      <c r="E8">
        <f t="shared" si="2"/>
        <v>1417.2599999999998</v>
      </c>
    </row>
    <row r="9" spans="1:5" x14ac:dyDescent="0.3">
      <c r="A9" s="1">
        <v>40278</v>
      </c>
      <c r="B9" s="3">
        <v>51980</v>
      </c>
      <c r="C9" s="10">
        <f t="shared" si="0"/>
        <v>37668.716999999997</v>
      </c>
      <c r="D9" s="10">
        <f t="shared" si="1"/>
        <v>14311.283000000003</v>
      </c>
      <c r="E9">
        <f t="shared" si="2"/>
        <v>2034.2819999999999</v>
      </c>
    </row>
    <row r="10" spans="1:5" x14ac:dyDescent="0.3">
      <c r="A10" s="1">
        <v>40308</v>
      </c>
      <c r="B10" s="3">
        <v>53240</v>
      </c>
      <c r="C10" s="10">
        <f t="shared" si="0"/>
        <v>43996.383899999993</v>
      </c>
      <c r="D10" s="10">
        <f t="shared" si="1"/>
        <v>9243.6161000000066</v>
      </c>
      <c r="E10">
        <f t="shared" si="2"/>
        <v>2588.8493999999996</v>
      </c>
    </row>
    <row r="11" spans="1:5" x14ac:dyDescent="0.3">
      <c r="A11" s="1">
        <v>40339</v>
      </c>
      <c r="B11" s="3">
        <v>58010</v>
      </c>
      <c r="C11" s="10">
        <f t="shared" si="0"/>
        <v>49358.318129999992</v>
      </c>
      <c r="D11" s="10">
        <f t="shared" si="1"/>
        <v>8651.6818700000076</v>
      </c>
      <c r="E11">
        <f t="shared" si="2"/>
        <v>2892.9589799999994</v>
      </c>
    </row>
    <row r="12" spans="1:5" x14ac:dyDescent="0.3">
      <c r="A12" s="1">
        <v>40369</v>
      </c>
      <c r="B12" s="3">
        <v>57310</v>
      </c>
      <c r="C12" s="10">
        <f t="shared" si="0"/>
        <v>54846.78167099999</v>
      </c>
      <c r="D12" s="10">
        <f t="shared" si="1"/>
        <v>2463.2183290000103</v>
      </c>
      <c r="E12">
        <f t="shared" si="2"/>
        <v>3143.4663659999997</v>
      </c>
    </row>
    <row r="13" spans="1:5" x14ac:dyDescent="0.3">
      <c r="A13" s="1">
        <v>40400</v>
      </c>
      <c r="B13" s="3">
        <v>58600</v>
      </c>
      <c r="C13" s="10">
        <f t="shared" si="0"/>
        <v>58729.213535699993</v>
      </c>
      <c r="D13" s="10">
        <f t="shared" si="1"/>
        <v>-129.21353569999337</v>
      </c>
      <c r="E13">
        <f t="shared" si="2"/>
        <v>3412.059892199999</v>
      </c>
    </row>
    <row r="14" spans="1:5" x14ac:dyDescent="0.3">
      <c r="A14" s="1">
        <v>40431</v>
      </c>
      <c r="B14" s="3">
        <v>59300</v>
      </c>
      <c r="C14" s="10">
        <f t="shared" si="0"/>
        <v>62102.509367189996</v>
      </c>
      <c r="D14" s="10">
        <f t="shared" si="1"/>
        <v>-2802.5093671899958</v>
      </c>
      <c r="E14">
        <f t="shared" si="2"/>
        <v>3291.2594657400009</v>
      </c>
    </row>
    <row r="15" spans="1:5" x14ac:dyDescent="0.3">
      <c r="A15" s="1">
        <v>40461</v>
      </c>
      <c r="B15" s="3">
        <v>63200</v>
      </c>
      <c r="C15" s="10">
        <f t="shared" si="0"/>
        <v>64553.016022773001</v>
      </c>
      <c r="D15" s="10">
        <f t="shared" si="1"/>
        <v>-1353.0160227730012</v>
      </c>
      <c r="E15">
        <f t="shared" si="2"/>
        <v>3404.3070800579999</v>
      </c>
    </row>
    <row r="16" spans="1:5" x14ac:dyDescent="0.3">
      <c r="A16" s="4">
        <v>40492</v>
      </c>
      <c r="B16" s="5"/>
      <c r="C16" s="11">
        <f t="shared" si="0"/>
        <v>67551.418295999101</v>
      </c>
      <c r="D16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workbookViewId="0">
      <selection activeCell="I9" sqref="I9"/>
    </sheetView>
  </sheetViews>
  <sheetFormatPr defaultRowHeight="14.4" x14ac:dyDescent="0.3"/>
  <cols>
    <col min="2" max="2" width="8" customWidth="1"/>
    <col min="3" max="3" width="10.44140625" customWidth="1"/>
    <col min="4" max="5" width="9.44140625" customWidth="1"/>
    <col min="6" max="6" width="10.33203125" customWidth="1"/>
  </cols>
  <sheetData>
    <row r="3" spans="1:8" x14ac:dyDescent="0.3">
      <c r="C3" s="12"/>
      <c r="D3" s="13"/>
      <c r="E3" s="13"/>
    </row>
    <row r="4" spans="1:8" ht="30" customHeight="1" x14ac:dyDescent="0.3">
      <c r="A4" s="14" t="s">
        <v>3</v>
      </c>
      <c r="B4" s="14" t="s">
        <v>2</v>
      </c>
      <c r="C4" s="14" t="s">
        <v>1</v>
      </c>
      <c r="D4" s="24" t="s">
        <v>17</v>
      </c>
      <c r="E4" s="25" t="s">
        <v>12</v>
      </c>
      <c r="F4" s="30" t="s">
        <v>11</v>
      </c>
      <c r="G4" s="31" t="s">
        <v>12</v>
      </c>
      <c r="H4" s="15"/>
    </row>
    <row r="5" spans="1:8" x14ac:dyDescent="0.3">
      <c r="A5" s="3">
        <v>1</v>
      </c>
      <c r="B5" s="20">
        <v>40096</v>
      </c>
      <c r="C5" s="21">
        <v>12000</v>
      </c>
      <c r="D5" s="26"/>
      <c r="E5" s="27"/>
      <c r="F5" s="32">
        <f>4035*A5+17001</f>
        <v>21036</v>
      </c>
      <c r="G5" s="33">
        <f>ABS(C5-F5)</f>
        <v>9036</v>
      </c>
      <c r="H5" s="3"/>
    </row>
    <row r="6" spans="1:8" x14ac:dyDescent="0.3">
      <c r="A6" s="3">
        <v>2</v>
      </c>
      <c r="B6" s="20">
        <v>40127</v>
      </c>
      <c r="C6" s="21">
        <v>23000</v>
      </c>
      <c r="D6" s="26"/>
      <c r="E6" s="27"/>
      <c r="F6" s="32">
        <f t="shared" ref="F6:F18" si="0">4035*A6+17001</f>
        <v>25071</v>
      </c>
      <c r="G6" s="33">
        <f t="shared" ref="G6:G17" si="1">ABS(C6-F6)</f>
        <v>2071</v>
      </c>
      <c r="H6" s="3"/>
    </row>
    <row r="7" spans="1:8" x14ac:dyDescent="0.3">
      <c r="A7" s="3">
        <v>3</v>
      </c>
      <c r="B7" s="20">
        <v>40157</v>
      </c>
      <c r="C7" s="21">
        <v>23230</v>
      </c>
      <c r="D7" s="26"/>
      <c r="E7" s="27"/>
      <c r="F7" s="32">
        <f t="shared" si="0"/>
        <v>29106</v>
      </c>
      <c r="G7" s="33">
        <f t="shared" si="1"/>
        <v>5876</v>
      </c>
      <c r="H7" s="3"/>
    </row>
    <row r="8" spans="1:8" x14ac:dyDescent="0.3">
      <c r="A8" s="3">
        <v>4</v>
      </c>
      <c r="B8" s="20">
        <v>40188</v>
      </c>
      <c r="C8" s="21">
        <v>30300</v>
      </c>
      <c r="D8" s="26">
        <f t="shared" ref="D8:D16" si="2">(3*C7+C6+C5)/5</f>
        <v>20938</v>
      </c>
      <c r="E8" s="27">
        <f t="shared" ref="E8:E17" si="3">ABS(C8-D8)</f>
        <v>9362</v>
      </c>
      <c r="F8" s="32">
        <f t="shared" si="0"/>
        <v>33141</v>
      </c>
      <c r="G8" s="33">
        <f t="shared" si="1"/>
        <v>2841</v>
      </c>
      <c r="H8" s="3"/>
    </row>
    <row r="9" spans="1:8" x14ac:dyDescent="0.3">
      <c r="A9" s="3">
        <v>5</v>
      </c>
      <c r="B9" s="20">
        <v>40219</v>
      </c>
      <c r="C9" s="21">
        <v>48100</v>
      </c>
      <c r="D9" s="26">
        <f t="shared" si="2"/>
        <v>27426</v>
      </c>
      <c r="E9" s="27">
        <f t="shared" si="3"/>
        <v>20674</v>
      </c>
      <c r="F9" s="32">
        <f t="shared" si="0"/>
        <v>37176</v>
      </c>
      <c r="G9" s="33">
        <f t="shared" si="1"/>
        <v>10924</v>
      </c>
      <c r="H9" s="3"/>
    </row>
    <row r="10" spans="1:8" x14ac:dyDescent="0.3">
      <c r="A10" s="3">
        <v>6</v>
      </c>
      <c r="B10" s="20">
        <v>40247</v>
      </c>
      <c r="C10" s="21">
        <v>49920</v>
      </c>
      <c r="D10" s="26">
        <f t="shared" si="2"/>
        <v>39566</v>
      </c>
      <c r="E10" s="27">
        <f t="shared" si="3"/>
        <v>10354</v>
      </c>
      <c r="F10" s="32">
        <f t="shared" si="0"/>
        <v>41211</v>
      </c>
      <c r="G10" s="33">
        <f t="shared" si="1"/>
        <v>8709</v>
      </c>
      <c r="H10" s="3"/>
    </row>
    <row r="11" spans="1:8" x14ac:dyDescent="0.3">
      <c r="A11" s="3">
        <v>7</v>
      </c>
      <c r="B11" s="20">
        <v>40278</v>
      </c>
      <c r="C11" s="21">
        <v>51980</v>
      </c>
      <c r="D11" s="26">
        <f t="shared" si="2"/>
        <v>45632</v>
      </c>
      <c r="E11" s="27">
        <f t="shared" si="3"/>
        <v>6348</v>
      </c>
      <c r="F11" s="32">
        <f t="shared" si="0"/>
        <v>45246</v>
      </c>
      <c r="G11" s="33">
        <f t="shared" si="1"/>
        <v>6734</v>
      </c>
      <c r="H11" s="3"/>
    </row>
    <row r="12" spans="1:8" x14ac:dyDescent="0.3">
      <c r="A12" s="3">
        <v>8</v>
      </c>
      <c r="B12" s="20">
        <v>40308</v>
      </c>
      <c r="C12" s="21">
        <v>53240</v>
      </c>
      <c r="D12" s="26">
        <f t="shared" si="2"/>
        <v>50792</v>
      </c>
      <c r="E12" s="27">
        <f t="shared" si="3"/>
        <v>2448</v>
      </c>
      <c r="F12" s="32">
        <f t="shared" si="0"/>
        <v>49281</v>
      </c>
      <c r="G12" s="33">
        <f t="shared" si="1"/>
        <v>3959</v>
      </c>
      <c r="H12" s="3"/>
    </row>
    <row r="13" spans="1:8" x14ac:dyDescent="0.3">
      <c r="A13" s="3">
        <v>9</v>
      </c>
      <c r="B13" s="20">
        <v>40339</v>
      </c>
      <c r="C13" s="21">
        <v>58010</v>
      </c>
      <c r="D13" s="26">
        <f t="shared" si="2"/>
        <v>52324</v>
      </c>
      <c r="E13" s="27">
        <f t="shared" si="3"/>
        <v>5686</v>
      </c>
      <c r="F13" s="32">
        <f t="shared" si="0"/>
        <v>53316</v>
      </c>
      <c r="G13" s="33">
        <f t="shared" si="1"/>
        <v>4694</v>
      </c>
      <c r="H13" s="3"/>
    </row>
    <row r="14" spans="1:8" x14ac:dyDescent="0.3">
      <c r="A14" s="3">
        <v>10</v>
      </c>
      <c r="B14" s="20">
        <v>40369</v>
      </c>
      <c r="C14" s="21">
        <v>57310</v>
      </c>
      <c r="D14" s="26">
        <f t="shared" si="2"/>
        <v>55850</v>
      </c>
      <c r="E14" s="27">
        <f t="shared" si="3"/>
        <v>1460</v>
      </c>
      <c r="F14" s="32">
        <f t="shared" si="0"/>
        <v>57351</v>
      </c>
      <c r="G14" s="33">
        <f t="shared" si="1"/>
        <v>41</v>
      </c>
      <c r="H14" s="3"/>
    </row>
    <row r="15" spans="1:8" x14ac:dyDescent="0.3">
      <c r="A15" s="3">
        <v>11</v>
      </c>
      <c r="B15" s="20">
        <v>40400</v>
      </c>
      <c r="C15" s="21">
        <v>58600</v>
      </c>
      <c r="D15" s="26">
        <f t="shared" si="2"/>
        <v>56636</v>
      </c>
      <c r="E15" s="27">
        <f t="shared" si="3"/>
        <v>1964</v>
      </c>
      <c r="F15" s="32">
        <f t="shared" si="0"/>
        <v>61386</v>
      </c>
      <c r="G15" s="33">
        <f t="shared" si="1"/>
        <v>2786</v>
      </c>
      <c r="H15" s="3"/>
    </row>
    <row r="16" spans="1:8" x14ac:dyDescent="0.3">
      <c r="A16" s="3">
        <v>12</v>
      </c>
      <c r="B16" s="20">
        <v>40431</v>
      </c>
      <c r="C16" s="21">
        <v>59300</v>
      </c>
      <c r="D16" s="26">
        <f t="shared" si="2"/>
        <v>58224</v>
      </c>
      <c r="E16" s="27">
        <f t="shared" si="3"/>
        <v>1076</v>
      </c>
      <c r="F16" s="32">
        <f t="shared" si="0"/>
        <v>65421</v>
      </c>
      <c r="G16" s="33">
        <f t="shared" si="1"/>
        <v>6121</v>
      </c>
      <c r="H16" s="3"/>
    </row>
    <row r="17" spans="1:8" x14ac:dyDescent="0.3">
      <c r="A17" s="3">
        <v>13</v>
      </c>
      <c r="B17" s="20">
        <v>40461</v>
      </c>
      <c r="C17" s="21">
        <v>63200</v>
      </c>
      <c r="D17" s="26">
        <f>(3*C16+C15+C14)/5</f>
        <v>58762</v>
      </c>
      <c r="E17" s="27">
        <f t="shared" si="3"/>
        <v>4438</v>
      </c>
      <c r="F17" s="32">
        <f t="shared" si="0"/>
        <v>69456</v>
      </c>
      <c r="G17" s="33">
        <f t="shared" si="1"/>
        <v>6256</v>
      </c>
      <c r="H17" s="3"/>
    </row>
    <row r="18" spans="1:8" x14ac:dyDescent="0.3">
      <c r="A18" s="19">
        <v>14</v>
      </c>
      <c r="B18" s="16">
        <v>40492</v>
      </c>
      <c r="C18" s="17"/>
      <c r="D18" s="28">
        <f>(3*C17+C16+C15)/5</f>
        <v>61500</v>
      </c>
      <c r="E18" s="29">
        <f>AVERAGE(E5:E17)</f>
        <v>6381</v>
      </c>
      <c r="F18" s="34">
        <f t="shared" si="0"/>
        <v>73491</v>
      </c>
      <c r="G18" s="35">
        <f>AVERAGE(G5:G17)</f>
        <v>5388.3076923076924</v>
      </c>
      <c r="H18" s="18"/>
    </row>
    <row r="19" spans="1:8" x14ac:dyDescent="0.3">
      <c r="A19" s="3"/>
      <c r="B19" s="3"/>
      <c r="C19" s="3"/>
      <c r="D19" s="3"/>
      <c r="E19" s="3"/>
      <c r="F19" s="3"/>
      <c r="G19" s="3"/>
      <c r="H19" s="3"/>
    </row>
    <row r="20" spans="1:8" x14ac:dyDescent="0.3">
      <c r="B20" s="3"/>
      <c r="C20" s="8" t="s">
        <v>13</v>
      </c>
      <c r="D20" s="3">
        <f>(0.8*E18)/SQRT(COUNT(E5:E17)-1)</f>
        <v>1701.6000000000001</v>
      </c>
      <c r="E20" s="3">
        <f>0.8*E18</f>
        <v>5104.8</v>
      </c>
      <c r="F20" s="3"/>
      <c r="G20" s="3"/>
      <c r="H20" s="3"/>
    </row>
    <row r="21" spans="1:8" x14ac:dyDescent="0.3">
      <c r="D21">
        <f>D18-1.96*D20</f>
        <v>58164.864000000001</v>
      </c>
      <c r="E21">
        <f>2.5*E18</f>
        <v>15952.5</v>
      </c>
    </row>
    <row r="22" spans="1:8" x14ac:dyDescent="0.3">
      <c r="D22">
        <f>D18+1.96*D20</f>
        <v>64835.135999999999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 Center Data</vt:lpstr>
      <vt:lpstr>Moving Average</vt:lpstr>
      <vt:lpstr>Trend Line</vt:lpstr>
      <vt:lpstr>Exp Smoothing</vt:lpstr>
      <vt:lpstr>Holt's Method</vt:lpstr>
      <vt:lpstr>Accuracy</vt:lpstr>
      <vt:lpstr>'Holt''s Method'!alpha</vt:lpstr>
      <vt:lpstr>alpha</vt:lpstr>
      <vt:lpstr>beta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2010-10-18T04:14:10Z</dcterms:created>
  <dcterms:modified xsi:type="dcterms:W3CDTF">2016-10-30T15:14:18Z</dcterms:modified>
</cp:coreProperties>
</file>